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935" activeTab="0"/>
  </bookViews>
  <sheets>
    <sheet name="Binomial distribution" sheetId="1" r:id="rId1"/>
    <sheet name="Sums" sheetId="2" r:id="rId2"/>
    <sheet name="Cumulative" sheetId="3" r:id="rId3"/>
    <sheet name="Duality" sheetId="4" r:id="rId4"/>
    <sheet name="Geometric distribution" sheetId="5" r:id="rId5"/>
    <sheet name="Promotional games" sheetId="6" r:id="rId6"/>
  </sheets>
  <definedNames/>
  <calcPr fullCalcOnLoad="1"/>
</workbook>
</file>

<file path=xl/sharedStrings.xml><?xml version="1.0" encoding="utf-8"?>
<sst xmlns="http://schemas.openxmlformats.org/spreadsheetml/2006/main" count="137" uniqueCount="132">
  <si>
    <t>Bill</t>
  </si>
  <si>
    <t>Charles</t>
  </si>
  <si>
    <t>Dick</t>
  </si>
  <si>
    <t>Edward</t>
  </si>
  <si>
    <t>monitored cell</t>
  </si>
  <si>
    <t>mean</t>
  </si>
  <si>
    <t>sample standard deviation</t>
  </si>
  <si>
    <t>minimum</t>
  </si>
  <si>
    <t>maximum</t>
  </si>
  <si>
    <t>number of simulation runs</t>
  </si>
  <si>
    <t>The Binomial Distribution</t>
  </si>
  <si>
    <t>Albert</t>
  </si>
  <si>
    <t>total attendance</t>
  </si>
  <si>
    <t>Pr( a worker shows up )</t>
  </si>
  <si>
    <t>to pick which specific pair shows up (AB, AC, AD, AE, BC, BD, BE, CD, CE, or DE),</t>
  </si>
  <si>
    <t>A random variable which takes values between  0  and  n  with these probabilities is</t>
  </si>
  <si>
    <t>Analogously, if there were  n  workers, each with a probability of  p  of showing up, and if</t>
  </si>
  <si>
    <t>X  represents the number of workers who show up for work, then</t>
  </si>
  <si>
    <r>
      <t xml:space="preserve">said to have the </t>
    </r>
    <r>
      <rPr>
        <b/>
        <i/>
        <sz val="10"/>
        <rFont val="Arial"/>
        <family val="2"/>
      </rPr>
      <t>binomial distribution</t>
    </r>
    <r>
      <rPr>
        <sz val="10"/>
        <rFont val="Arial"/>
        <family val="0"/>
      </rPr>
      <t>.</t>
    </r>
  </si>
  <si>
    <t>A real estate sales office has found (from past experience) that each of its five sales</t>
  </si>
  <si>
    <t>agents has (independently) a 25% chance of calling in sick after a three-day weekend.</t>
  </si>
  <si>
    <t>What is the probability that only two agents will show up for work immediately after the</t>
  </si>
  <si>
    <t>(3-day) Labor Day weekend?</t>
  </si>
  <si>
    <t>( 1 if he shows up )</t>
  </si>
  <si>
    <t>How likely is it that precisely two show up for work? There are  10 = COMBIN(5,2)  ways</t>
  </si>
  <si>
    <t>of occurring. Therefore, the chance of exactly two showing up is</t>
  </si>
  <si>
    <t xml:space="preserve"> =COMBIN(5,2)*0.75^2*0.25^3</t>
  </si>
  <si>
    <t>Excel's built-in  =BINOMDIST(k,n,p,FALSE)  function evaluates this probability directly:</t>
  </si>
  <si>
    <t xml:space="preserve"> =BINOMDIST(2,5,0.75,FALSE)</t>
  </si>
  <si>
    <r>
      <t xml:space="preserve">a </t>
    </r>
    <r>
      <rPr>
        <i/>
        <sz val="10"/>
        <rFont val="Arial"/>
        <family val="2"/>
      </rPr>
      <t>binomially-distributed</t>
    </r>
    <r>
      <rPr>
        <sz val="10"/>
        <rFont val="Arial"/>
        <family val="0"/>
      </rPr>
      <t xml:space="preserve"> random variable</t>
    </r>
  </si>
  <si>
    <t>X</t>
  </si>
  <si>
    <t>Pr ( k show up )</t>
  </si>
  <si>
    <t>k = number who show up</t>
  </si>
  <si>
    <t>Here's a tabulation:</t>
  </si>
  <si>
    <t>Counting "Successes"</t>
  </si>
  <si>
    <t xml:space="preserve">Generally, consider  n independently-repeated events, each of which has probability  p </t>
  </si>
  <si>
    <t>binomially distributed.</t>
  </si>
  <si>
    <r>
      <t>We could, as on the previous tab, associate a random variable  X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 with trial  j. If trial j is</t>
    </r>
  </si>
  <si>
    <r>
      <t>a success (i.e., with probability  p),  X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 is  1; otherwise,  X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 xml:space="preserve">  is  0.</t>
    </r>
  </si>
  <si>
    <t>We can directly compute:</t>
  </si>
  <si>
    <t>of being a "success" – The random variable  X  which counts the number of successes is</t>
  </si>
  <si>
    <r>
      <t>E[X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] = (1-p)∙0 + p∙1 = p , and</t>
    </r>
  </si>
  <si>
    <r>
      <t>Var(X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) = E[X</t>
    </r>
    <r>
      <rPr>
        <vertAlign val="subscript"/>
        <sz val="10"/>
        <rFont val="Arial"/>
        <family val="2"/>
      </rPr>
      <t>j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 – (E[X</t>
    </r>
    <r>
      <rPr>
        <vertAlign val="subscript"/>
        <sz val="10"/>
        <rFont val="Arial"/>
        <family val="2"/>
      </rPr>
      <t>j</t>
    </r>
    <r>
      <rPr>
        <sz val="10"/>
        <rFont val="Arial"/>
        <family val="0"/>
      </rPr>
      <t>])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p – p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p(1-p) .</t>
    </r>
  </si>
  <si>
    <t>E[X] = np , and</t>
  </si>
  <si>
    <r>
      <t>Then since  X = X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+…+ 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,</t>
    </r>
  </si>
  <si>
    <t>For the case  n = 5, p = 75%, we get</t>
  </si>
  <si>
    <t>E[X]</t>
  </si>
  <si>
    <r>
      <t>StdDev(X</t>
    </r>
    <r>
      <rPr>
        <sz val="10"/>
        <rFont val="Arial"/>
        <family val="0"/>
      </rPr>
      <t xml:space="preserve">) = </t>
    </r>
  </si>
  <si>
    <t>StdDev(X)</t>
  </si>
  <si>
    <t>In the simulation on the previous tab, we estimated these:</t>
  </si>
  <si>
    <t>Success Is in the Eye of the Beholder</t>
  </si>
  <si>
    <t>Obviously, getting  k  success in  n  trials is the same as getting  n-k failures. If we</t>
  </si>
  <si>
    <t>merely switch our definitions of "success" and "failure," we get a second way to</t>
  </si>
  <si>
    <t>"set up" any problem involving the binomial distribution.</t>
  </si>
  <si>
    <t>BINOMDIST(k,n,p,FALSE) = BINOMDIST(n-k,n,1-p,FALSE)</t>
  </si>
  <si>
    <t>For example, the chance of exactly 2 real estate agents (out of 5) showing up for work</t>
  </si>
  <si>
    <r>
      <t xml:space="preserve">is the same as the chance that precisely 3 do </t>
    </r>
    <r>
      <rPr>
        <i/>
        <sz val="10"/>
        <rFont val="Arial"/>
        <family val="2"/>
      </rPr>
      <t>not</t>
    </r>
    <r>
      <rPr>
        <sz val="10"/>
        <rFont val="Arial"/>
        <family val="0"/>
      </rPr>
      <t xml:space="preserve"> show up:</t>
    </r>
  </si>
  <si>
    <t xml:space="preserve"> =BINOMDIST(3,5,0.75,FALSE)</t>
  </si>
  <si>
    <t>The Cumulative Distribution</t>
  </si>
  <si>
    <r>
      <t>and each of the ten cases has a probability of  75%∙75%∙25%∙25%∙25% = (0.75)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(0.25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3</t>
    </r>
  </si>
  <si>
    <t>We can "confirm" these probabilities via simulation:</t>
  </si>
  <si>
    <t>What is the chance that  3  or fewer agents show up for work?</t>
  </si>
  <si>
    <t>We could, of course, compute the probabilities of  0, 1, 2, and 3  agents showing up, and</t>
  </si>
  <si>
    <t xml:space="preserve"> =BINOMDIST(3,5,0.75,TRUE)</t>
  </si>
  <si>
    <t xml:space="preserve"> =BINOMDIST(0,5,0.75,FALSE)</t>
  </si>
  <si>
    <t xml:space="preserve"> =BINOMDIST(1,5,0.75,FALSE)</t>
  </si>
  <si>
    <t xml:space="preserve"> total</t>
  </si>
  <si>
    <t>BINOMDIST(k,n,p,TRUE) does this for us:</t>
  </si>
  <si>
    <t>add those probabilities:</t>
  </si>
  <si>
    <t>The Geometric Distribution</t>
  </si>
  <si>
    <t>A sales agent is working her way down a telephone list, making the same pitch to target</t>
  </si>
  <si>
    <t>after target. From past experience, she knows that her chance of completing a sale on</t>
  </si>
  <si>
    <t>any call is 20%. How likely is is that her third call will be her first successful one?</t>
  </si>
  <si>
    <t>The only way her third call can be the first one to yield a sale is if her first call is a</t>
  </si>
  <si>
    <t>failure, and her second call is also a failure, and the third is a success. The chance of</t>
  </si>
  <si>
    <t>this is  80%∙80%∙20% = 12.8% .</t>
  </si>
  <si>
    <t>Generally, if we try to "do" something time after time, with a probability (independently)</t>
  </si>
  <si>
    <r>
      <t>Pr( X = k ) = (1-p)</t>
    </r>
    <r>
      <rPr>
        <vertAlign val="superscript"/>
        <sz val="10"/>
        <rFont val="Arial"/>
        <family val="2"/>
      </rPr>
      <t>k-1</t>
    </r>
    <r>
      <rPr>
        <sz val="10"/>
        <rFont val="Arial"/>
        <family val="0"/>
      </rPr>
      <t>∙p , for  k = 1, 2, 3,… .</t>
    </r>
  </si>
  <si>
    <t>of success of  p  on each trial, the random variable  X  which counts the number of trials</t>
  </si>
  <si>
    <r>
      <t xml:space="preserve">up to </t>
    </r>
    <r>
      <rPr>
        <i/>
        <sz val="10"/>
        <rFont val="Arial"/>
        <family val="2"/>
      </rPr>
      <t>and including</t>
    </r>
    <r>
      <rPr>
        <sz val="10"/>
        <rFont val="Arial"/>
        <family val="0"/>
      </rPr>
      <t xml:space="preserve"> the first success has the geometric distribution:</t>
    </r>
  </si>
  <si>
    <t>Note that  X  can take an infinite number of different values.</t>
  </si>
  <si>
    <t>On average, how many calls will she need to make in order to complete her first sale?</t>
  </si>
  <si>
    <t>Pr( a call is successful )</t>
  </si>
  <si>
    <t>k</t>
  </si>
  <si>
    <t>Pr( X=k )</t>
  </si>
  <si>
    <t>&gt; 100</t>
  </si>
  <si>
    <t>From the table to the right, a slight underestimate of the expected value of  X  is</t>
  </si>
  <si>
    <r>
      <t>The probability of the first success coming on or before the k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trial is the</t>
    </r>
  </si>
  <si>
    <t>same as the chance of one or more successes in the first  k  trials, which</t>
  </si>
  <si>
    <r>
      <t xml:space="preserve">Pr ( X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k ) = 1 - (1-p)</t>
    </r>
    <r>
      <rPr>
        <vertAlign val="superscript"/>
        <sz val="10"/>
        <rFont val="Arial"/>
        <family val="2"/>
      </rPr>
      <t>k</t>
    </r>
    <r>
      <rPr>
        <sz val="10"/>
        <rFont val="Arial"/>
        <family val="0"/>
      </rPr>
      <t xml:space="preserve"> .</t>
    </r>
  </si>
  <si>
    <t>In general,</t>
  </si>
  <si>
    <t>E[X] = 1/p .</t>
  </si>
  <si>
    <t>in turn is the complement of the probability of the first  k  trials all being failures:</t>
  </si>
  <si>
    <t>So, the expected number of calls up to and including the first success is  1/(0.2) = 5 .</t>
  </si>
  <si>
    <t>Card-Collecting Is Seductive</t>
  </si>
  <si>
    <t>McDonald’s cuts a deal with Michael Jordan. They will print a large (and equal) number</t>
  </si>
  <si>
    <t>of each of twelve “action photo” trading cards showing highlights of Jordan’s basketball</t>
  </si>
  <si>
    <t>career. If you get a single randomly-selected card each time you eat at McDonald’s,</t>
  </si>
  <si>
    <t>what is the expected number of meals would you need to buy in order to collect all 12</t>
  </si>
  <si>
    <t>cards?</t>
  </si>
  <si>
    <t>This is a difficult problem to solve directly. However, it breaks down into a series of</t>
  </si>
  <si>
    <t>What is the expected number of meals, after getting your first card, that it will take to</t>
  </si>
  <si>
    <t>get a different card?</t>
  </si>
  <si>
    <t>After getting two types of cards, what is the expected number of additional meals it will</t>
  </si>
  <si>
    <t>take to get your third type of card?</t>
  </si>
  <si>
    <t>Obvoiusly, 1.</t>
  </si>
  <si>
    <t>After getting your first card, each subsequent meal has a probability of  11/12  of</t>
  </si>
  <si>
    <t>yielding a new type of card. The expected number of meals, up to and including this</t>
  </si>
  <si>
    <t>a new type of card on your very next  meal … but there's a small chance you'll get a</t>
  </si>
  <si>
    <t>After the meal that yields your second type of card, the chance of getting a new (third)</t>
  </si>
  <si>
    <t>additional meals needed to get your third type is  1 / (10/12) = 12/10 = 1.2 .</t>
  </si>
  <si>
    <t>type of card on any subsequent meal is  10/12 . Therefore, the expected number of</t>
  </si>
  <si>
    <t>And so on. The expected number of meals needed to get a full collection is therefore</t>
  </si>
  <si>
    <t>Note that it takes about 19 meals to collect 10 types of cards … and another 18 just</t>
  </si>
  <si>
    <t>to get the last two!</t>
  </si>
  <si>
    <t>expected number of meals needed to collect k types of cards</t>
  </si>
  <si>
    <r>
      <t>expected number of meals, after collecting k-1 types, to get k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type</t>
    </r>
  </si>
  <si>
    <t>"success," is  1 / (11/12) = 12/11 = 1.09, i.e., you have a really good chance of getting</t>
  </si>
  <si>
    <t>subproblems:</t>
  </si>
  <si>
    <t>How many meals will it take to get your first card?</t>
  </si>
  <si>
    <t>duplicate of the first card, and need another meal (or more, if you're really unlucky).</t>
  </si>
  <si>
    <t>The chance of two or more agents showing up for work is</t>
  </si>
  <si>
    <t xml:space="preserve"> =1-BINOMDIST(2-1,5,0.75,TRUE)</t>
  </si>
  <si>
    <r>
      <t xml:space="preserve">Similarly, the chance of  k  or </t>
    </r>
    <r>
      <rPr>
        <i/>
        <sz val="10"/>
        <rFont val="Arial"/>
        <family val="2"/>
      </rPr>
      <t>more</t>
    </r>
    <r>
      <rPr>
        <sz val="10"/>
        <rFont val="Arial"/>
        <family val="0"/>
      </rPr>
      <t xml:space="preserve"> successes is the same as the chance of  n-k  or</t>
    </r>
  </si>
  <si>
    <t>BINOMDIST(n-k,n,1-p,TRUE) = 1-BINOMDIST(k-1,n,p,TRUE)</t>
  </si>
  <si>
    <t xml:space="preserve"> =BINOMDIST(5-2,5,0.25,TRUE)</t>
  </si>
  <si>
    <t>fewer failures, or the complement of the chance of  k-1  or fewer successes.</t>
  </si>
  <si>
    <t xml:space="preserve">BINOMIDIST(k,n,p,FALSE) = Pr( X = k ) </t>
  </si>
  <si>
    <r>
      <t xml:space="preserve">BINOMIDIST(k,n,p,TRUE)   = Pr( X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k ) </t>
    </r>
  </si>
  <si>
    <t>Generally, if  X  is binomially-distributed,</t>
  </si>
  <si>
    <t xml:space="preserve"> =BINOMDIST(3,5,0.25,FALSE)</t>
  </si>
  <si>
    <t>1 + 12/11 + 12/10 + 12/9 + 12/8 + 12/7 + 12/6 + 12/5 + 12/4 + 12/3 + 12/2 + 12/1 = 37.24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</si>
</sst>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0%"/>
    <numFmt numFmtId="167" formatCode="0.0000000%"/>
    <numFmt numFmtId="168" formatCode="0.000000000%"/>
    <numFmt numFmtId="16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0" fillId="0" borderId="4" xfId="0" applyBorder="1" applyAlignment="1">
      <alignment horizontal="center"/>
    </xf>
    <xf numFmtId="168" fontId="0" fillId="0" borderId="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6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133350</xdr:rowOff>
    </xdr:from>
    <xdr:to>
      <xdr:col>2</xdr:col>
      <xdr:colOff>9525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542925" y="2114550"/>
          <a:ext cx="1905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showGridLines="0" tabSelected="1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58" t="s">
        <v>10</v>
      </c>
      <c r="C1" s="58"/>
      <c r="D1" s="58"/>
      <c r="E1" s="58"/>
      <c r="F1" s="58"/>
      <c r="G1" s="58"/>
      <c r="H1" s="58"/>
      <c r="I1" s="58"/>
    </row>
    <row r="3" ht="12.75">
      <c r="B3" s="35" t="s">
        <v>19</v>
      </c>
    </row>
    <row r="4" ht="12.75">
      <c r="B4" s="35" t="s">
        <v>20</v>
      </c>
    </row>
    <row r="5" ht="12.75">
      <c r="B5" s="35" t="s">
        <v>21</v>
      </c>
    </row>
    <row r="6" spans="2:10" ht="12.75">
      <c r="B6" s="35" t="s">
        <v>22</v>
      </c>
      <c r="J6" s="10"/>
    </row>
    <row r="7" ht="12.75">
      <c r="J7" s="10"/>
    </row>
    <row r="8" spans="2:3" ht="12.75">
      <c r="B8" s="2">
        <v>0.75</v>
      </c>
      <c r="C8" t="s">
        <v>13</v>
      </c>
    </row>
    <row r="10" spans="2:6" ht="12.75">
      <c r="B10" s="1" t="s">
        <v>11</v>
      </c>
      <c r="C10" s="1" t="s">
        <v>0</v>
      </c>
      <c r="D10" s="1" t="s">
        <v>1</v>
      </c>
      <c r="E10" s="1" t="s">
        <v>2</v>
      </c>
      <c r="F10" s="1" t="s">
        <v>3</v>
      </c>
    </row>
    <row r="11" spans="2:7" ht="12.75">
      <c r="B11" s="1">
        <f ca="1">IF(RAND()&lt;$B$8,1,0)</f>
        <v>1</v>
      </c>
      <c r="C11" s="1">
        <f ca="1">IF(RAND()&lt;$B$8,1,0)</f>
        <v>0</v>
      </c>
      <c r="D11" s="1">
        <f ca="1">IF(RAND()&lt;$B$8,1,0)</f>
        <v>1</v>
      </c>
      <c r="E11" s="1">
        <f ca="1">IF(RAND()&lt;$B$8,1,0)</f>
        <v>1</v>
      </c>
      <c r="F11" s="1">
        <f ca="1">IF(RAND()&lt;$B$8,1,0)</f>
        <v>1</v>
      </c>
      <c r="G11" t="s">
        <v>23</v>
      </c>
    </row>
    <row r="13" spans="2:3" ht="12.75">
      <c r="B13" s="13">
        <f>SUM(B11:F11)</f>
        <v>4</v>
      </c>
      <c r="C13" t="s">
        <v>12</v>
      </c>
    </row>
    <row r="15" spans="2:7" ht="12.75">
      <c r="B15" s="1"/>
      <c r="C15" s="6" t="s">
        <v>29</v>
      </c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ht="12.75">
      <c r="B17" s="6" t="s">
        <v>24</v>
      </c>
    </row>
    <row r="18" spans="2:8" ht="12.75">
      <c r="B18" s="6" t="s">
        <v>14</v>
      </c>
      <c r="C18" s="3"/>
      <c r="D18" s="3"/>
      <c r="E18" s="3"/>
      <c r="F18" s="3"/>
      <c r="G18" s="3"/>
      <c r="H18" s="6"/>
    </row>
    <row r="19" spans="2:8" ht="14.25">
      <c r="B19" s="7" t="s">
        <v>59</v>
      </c>
      <c r="C19" s="5"/>
      <c r="D19" s="5"/>
      <c r="E19" s="5"/>
      <c r="F19" s="5"/>
      <c r="G19" s="5"/>
      <c r="H19" s="6"/>
    </row>
    <row r="20" spans="2:7" ht="12.75">
      <c r="B20" s="7" t="s">
        <v>25</v>
      </c>
      <c r="C20" s="5"/>
      <c r="D20" s="5"/>
      <c r="E20" s="5"/>
      <c r="F20" s="5"/>
      <c r="G20" s="5"/>
    </row>
    <row r="21" spans="2:8" ht="12.75">
      <c r="B21" s="7"/>
      <c r="C21" s="5"/>
      <c r="D21" s="5"/>
      <c r="E21" s="5"/>
      <c r="F21" s="5"/>
      <c r="G21" s="5"/>
      <c r="H21" s="6"/>
    </row>
    <row r="22" spans="2:8" ht="12.75">
      <c r="B22" s="14">
        <f>COMBIN(5,2)*0.75^2*0.25^3</f>
        <v>0.087890625</v>
      </c>
      <c r="C22" s="12" t="s">
        <v>26</v>
      </c>
      <c r="F22" s="5"/>
      <c r="G22" s="5"/>
      <c r="H22" s="6"/>
    </row>
    <row r="23" spans="6:8" ht="12.75">
      <c r="F23" s="4"/>
      <c r="G23" s="4"/>
      <c r="H23" s="6"/>
    </row>
    <row r="24" spans="2:4" ht="12.75">
      <c r="B24" s="7" t="s">
        <v>16</v>
      </c>
      <c r="C24" s="5"/>
      <c r="D24" s="5"/>
    </row>
    <row r="25" spans="2:4" ht="12.75">
      <c r="B25" s="8" t="s">
        <v>17</v>
      </c>
      <c r="C25" s="4"/>
      <c r="D25" s="4"/>
    </row>
    <row r="26" spans="2:5" ht="12.75">
      <c r="B26" s="6"/>
      <c r="E26" s="5"/>
    </row>
    <row r="27" spans="2:5" ht="12.75">
      <c r="B27" s="6"/>
      <c r="E27" s="4"/>
    </row>
    <row r="28" ht="12.75">
      <c r="B28" s="6"/>
    </row>
    <row r="29" ht="12.75">
      <c r="B29" s="6"/>
    </row>
    <row r="31" ht="12.75">
      <c r="B31" s="6" t="s">
        <v>15</v>
      </c>
    </row>
    <row r="32" ht="12.75">
      <c r="B32" t="s">
        <v>18</v>
      </c>
    </row>
    <row r="34" ht="12.75">
      <c r="B34" t="s">
        <v>27</v>
      </c>
    </row>
    <row r="36" spans="2:3" ht="12.75">
      <c r="B36" s="14">
        <f>BINOMDIST(2,5,0.75,FALSE)</f>
        <v>0.08789062500000004</v>
      </c>
      <c r="C36" t="s">
        <v>28</v>
      </c>
    </row>
    <row r="37" ht="12.75">
      <c r="B37" s="11"/>
    </row>
    <row r="38" ht="12.75">
      <c r="B38" t="s">
        <v>33</v>
      </c>
    </row>
    <row r="39" ht="13.5" thickBot="1"/>
    <row r="40" spans="2:8" ht="12.75">
      <c r="B40" s="15">
        <v>0</v>
      </c>
      <c r="C40" s="16">
        <v>1</v>
      </c>
      <c r="D40" s="16">
        <v>2</v>
      </c>
      <c r="E40" s="16">
        <v>3</v>
      </c>
      <c r="F40" s="16">
        <v>4</v>
      </c>
      <c r="G40" s="17">
        <v>5</v>
      </c>
      <c r="H40" s="31" t="s">
        <v>32</v>
      </c>
    </row>
    <row r="41" spans="2:8" ht="13.5" thickBot="1">
      <c r="B41" s="27">
        <f aca="true" t="shared" si="0" ref="B41:G41">BINOMDIST(B40,5,0.75,FALSE)</f>
        <v>0.0009765625</v>
      </c>
      <c r="C41" s="28">
        <f t="shared" si="0"/>
        <v>0.014648437500000003</v>
      </c>
      <c r="D41" s="28">
        <f t="shared" si="0"/>
        <v>0.08789062500000004</v>
      </c>
      <c r="E41" s="28">
        <f t="shared" si="0"/>
        <v>0.26367187500000006</v>
      </c>
      <c r="F41" s="28">
        <f t="shared" si="0"/>
        <v>0.39550781250000006</v>
      </c>
      <c r="G41" s="29">
        <f t="shared" si="0"/>
        <v>0.23730468750000006</v>
      </c>
      <c r="H41" s="31" t="s">
        <v>31</v>
      </c>
    </row>
    <row r="42" spans="2:7" ht="12.75">
      <c r="B42" s="30"/>
      <c r="C42" s="30"/>
      <c r="D42" s="30"/>
      <c r="E42" s="30"/>
      <c r="F42" s="30"/>
      <c r="G42" s="30"/>
    </row>
    <row r="43" spans="2:7" ht="12.75">
      <c r="B43" s="30"/>
      <c r="C43" s="30"/>
      <c r="D43" s="30"/>
      <c r="E43" s="30"/>
      <c r="F43" s="30"/>
      <c r="G43" s="30"/>
    </row>
    <row r="44" spans="2:7" ht="12.75">
      <c r="B44" s="30" t="s">
        <v>60</v>
      </c>
      <c r="C44" s="30"/>
      <c r="D44" s="30"/>
      <c r="E44" s="30"/>
      <c r="F44" s="30"/>
      <c r="G44" s="30"/>
    </row>
    <row r="45" ht="13.5" thickBot="1"/>
    <row r="46" spans="2:8" ht="13.5" thickBot="1">
      <c r="B46" s="32">
        <f aca="true" t="shared" si="1" ref="B46:G46">IF($B$13=B40,1,0)</f>
        <v>0</v>
      </c>
      <c r="C46" s="33">
        <f t="shared" si="1"/>
        <v>0</v>
      </c>
      <c r="D46" s="33">
        <f t="shared" si="1"/>
        <v>0</v>
      </c>
      <c r="E46" s="33">
        <f t="shared" si="1"/>
        <v>0</v>
      </c>
      <c r="F46" s="33">
        <f t="shared" si="1"/>
        <v>1</v>
      </c>
      <c r="G46" s="33">
        <f t="shared" si="1"/>
        <v>0</v>
      </c>
      <c r="H46" s="34" t="s">
        <v>30</v>
      </c>
    </row>
    <row r="47" spans="2:9" ht="12.75">
      <c r="B47" s="15" t="str">
        <f>ADDRESS(ROW($B$46),COLUMN($B$46))</f>
        <v>$B$46</v>
      </c>
      <c r="C47" s="16" t="str">
        <f>ADDRESS(ROW($C$46),COLUMN($C$46))</f>
        <v>$C$46</v>
      </c>
      <c r="D47" s="16" t="str">
        <f>ADDRESS(ROW($D$46),COLUMN($D$46))</f>
        <v>$D$46</v>
      </c>
      <c r="E47" s="16" t="str">
        <f>ADDRESS(ROW($E$46),COLUMN($E$46))</f>
        <v>$E$46</v>
      </c>
      <c r="F47" s="16" t="str">
        <f>ADDRESS(ROW($F$46),COLUMN($F$46))</f>
        <v>$F$46</v>
      </c>
      <c r="G47" s="16" t="str">
        <f>ADDRESS(ROW($G$46),COLUMN($G$46))</f>
        <v>$G$46</v>
      </c>
      <c r="H47" s="17" t="str">
        <f>ADDRESS(ROW($B$13),COLUMN($B$13))</f>
        <v>$B$13</v>
      </c>
      <c r="I47" s="6" t="s">
        <v>4</v>
      </c>
    </row>
    <row r="48" spans="2:9" ht="12.75">
      <c r="B48" s="18">
        <v>0.00093</v>
      </c>
      <c r="C48" s="19">
        <v>0.01447</v>
      </c>
      <c r="D48" s="19">
        <v>0.08894</v>
      </c>
      <c r="E48" s="19">
        <v>0.26492</v>
      </c>
      <c r="F48" s="19">
        <v>0.39437</v>
      </c>
      <c r="G48" s="19">
        <v>0.23637</v>
      </c>
      <c r="H48" s="26">
        <v>3.74644</v>
      </c>
      <c r="I48" s="6" t="s">
        <v>5</v>
      </c>
    </row>
    <row r="49" spans="2:9" ht="12.75">
      <c r="B49" s="18">
        <v>0.030481869881027877</v>
      </c>
      <c r="C49" s="19">
        <v>0.11941843118889595</v>
      </c>
      <c r="D49" s="19">
        <v>0.2846585440573795</v>
      </c>
      <c r="E49" s="19">
        <v>0.44129280641475443</v>
      </c>
      <c r="F49" s="19">
        <v>0.4887173943568159</v>
      </c>
      <c r="G49" s="19">
        <v>0.42485412568348807</v>
      </c>
      <c r="H49" s="26">
        <v>0.9684403467261428</v>
      </c>
      <c r="I49" s="6" t="s">
        <v>6</v>
      </c>
    </row>
    <row r="50" spans="2:9" ht="12.75">
      <c r="B50" s="21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0">
        <v>0</v>
      </c>
      <c r="I50" s="6" t="s">
        <v>7</v>
      </c>
    </row>
    <row r="51" spans="2:9" ht="12.75">
      <c r="B51" s="21">
        <v>1</v>
      </c>
      <c r="C51" s="22">
        <v>1</v>
      </c>
      <c r="D51" s="22">
        <v>1</v>
      </c>
      <c r="E51" s="22">
        <v>1</v>
      </c>
      <c r="F51" s="22">
        <v>1</v>
      </c>
      <c r="G51" s="22">
        <v>1</v>
      </c>
      <c r="H51" s="20">
        <v>5</v>
      </c>
      <c r="I51" s="6" t="s">
        <v>8</v>
      </c>
    </row>
    <row r="52" spans="2:9" ht="13.5" thickBot="1">
      <c r="B52" s="23">
        <v>100000</v>
      </c>
      <c r="C52" s="24">
        <v>100000</v>
      </c>
      <c r="D52" s="24">
        <v>100000</v>
      </c>
      <c r="E52" s="24">
        <v>100000</v>
      </c>
      <c r="F52" s="24">
        <v>100000</v>
      </c>
      <c r="G52" s="24">
        <v>100000</v>
      </c>
      <c r="H52" s="25">
        <v>100000</v>
      </c>
      <c r="I52" s="6" t="s">
        <v>9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67602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58" t="s">
        <v>34</v>
      </c>
      <c r="C1" s="58"/>
      <c r="D1" s="58"/>
      <c r="E1" s="58"/>
      <c r="F1" s="58"/>
      <c r="G1" s="58"/>
      <c r="H1" s="58"/>
      <c r="I1" s="58"/>
    </row>
    <row r="3" ht="12.75">
      <c r="B3" t="s">
        <v>35</v>
      </c>
    </row>
    <row r="4" ht="12.75">
      <c r="B4" t="s">
        <v>40</v>
      </c>
    </row>
    <row r="5" ht="12.75">
      <c r="B5" t="s">
        <v>36</v>
      </c>
    </row>
    <row r="7" ht="15.75">
      <c r="B7" t="s">
        <v>37</v>
      </c>
    </row>
    <row r="8" ht="15.75">
      <c r="B8" t="s">
        <v>38</v>
      </c>
    </row>
    <row r="10" ht="12.75">
      <c r="B10" t="s">
        <v>39</v>
      </c>
    </row>
    <row r="12" ht="15.75">
      <c r="C12" t="s">
        <v>41</v>
      </c>
    </row>
    <row r="13" ht="15.75">
      <c r="C13" t="s">
        <v>42</v>
      </c>
    </row>
    <row r="15" ht="15.75">
      <c r="B15" t="s">
        <v>44</v>
      </c>
    </row>
    <row r="17" ht="12.75">
      <c r="C17" t="s">
        <v>43</v>
      </c>
    </row>
    <row r="18" ht="12.75">
      <c r="C18" t="s">
        <v>47</v>
      </c>
    </row>
    <row r="20" ht="12.75">
      <c r="B20" t="s">
        <v>45</v>
      </c>
    </row>
    <row r="22" spans="3:4" ht="12.75">
      <c r="C22" s="38">
        <f>5*0.75</f>
        <v>3.75</v>
      </c>
      <c r="D22" t="s">
        <v>46</v>
      </c>
    </row>
    <row r="23" spans="3:4" ht="12.75">
      <c r="C23" s="38">
        <f>SQRT(5*0.75*(1-0.75))</f>
        <v>0.9682458365518543</v>
      </c>
      <c r="D23" t="s">
        <v>48</v>
      </c>
    </row>
    <row r="25" ht="12.75">
      <c r="B25" t="s">
        <v>49</v>
      </c>
    </row>
    <row r="27" spans="3:4" ht="12.75">
      <c r="C27" s="36">
        <v>3.74644</v>
      </c>
      <c r="D27" s="37" t="s">
        <v>5</v>
      </c>
    </row>
    <row r="28" spans="3:4" ht="12.75">
      <c r="C28" s="36">
        <v>0.9684403467261428</v>
      </c>
      <c r="D28" s="37" t="s">
        <v>6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69953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58" t="s">
        <v>58</v>
      </c>
      <c r="C1" s="58"/>
      <c r="D1" s="58"/>
      <c r="E1" s="58"/>
      <c r="F1" s="58"/>
      <c r="G1" s="58"/>
      <c r="H1" s="58"/>
      <c r="I1" s="58"/>
    </row>
    <row r="3" ht="12.75">
      <c r="B3" s="39" t="s">
        <v>61</v>
      </c>
    </row>
    <row r="5" ht="12.75">
      <c r="B5" t="s">
        <v>62</v>
      </c>
    </row>
    <row r="6" ht="12.75">
      <c r="B6" t="s">
        <v>68</v>
      </c>
    </row>
    <row r="8" spans="3:4" ht="12.75">
      <c r="C8" s="14">
        <f>BINOMDIST(0,5,0.75,FALSE)</f>
        <v>0.0009765625</v>
      </c>
      <c r="D8" s="12" t="s">
        <v>64</v>
      </c>
    </row>
    <row r="9" spans="3:4" ht="12.75">
      <c r="C9" s="14">
        <f>BINOMDIST(1,5,0.75,FALSE)</f>
        <v>0.014648437500000003</v>
      </c>
      <c r="D9" s="12" t="s">
        <v>65</v>
      </c>
    </row>
    <row r="10" spans="3:4" ht="12.75">
      <c r="C10" s="14">
        <f>BINOMDIST(2,5,0.75,FALSE)</f>
        <v>0.08789062500000004</v>
      </c>
      <c r="D10" s="12" t="s">
        <v>28</v>
      </c>
    </row>
    <row r="11" spans="3:4" ht="12.75">
      <c r="C11" s="14">
        <f>BINOMDIST(3,5,0.75,FALSE)</f>
        <v>0.26367187500000006</v>
      </c>
      <c r="D11" s="12" t="s">
        <v>57</v>
      </c>
    </row>
    <row r="12" spans="3:4" ht="12.75">
      <c r="C12" s="40">
        <f>SUM(C8:C11)</f>
        <v>0.3671875000000001</v>
      </c>
      <c r="D12" s="9" t="s">
        <v>66</v>
      </c>
    </row>
    <row r="15" ht="12.75">
      <c r="B15" t="s">
        <v>67</v>
      </c>
    </row>
    <row r="17" spans="3:4" ht="12.75">
      <c r="C17" s="40">
        <f>BINOMDIST(3,5,0.75,TRUE)</f>
        <v>0.3671875000000001</v>
      </c>
      <c r="D17" s="41" t="s">
        <v>63</v>
      </c>
    </row>
    <row r="19" ht="12.75">
      <c r="B19" t="s">
        <v>129</v>
      </c>
    </row>
    <row r="21" ht="12.75">
      <c r="C21" t="s">
        <v>127</v>
      </c>
    </row>
    <row r="22" ht="12.75">
      <c r="C22" t="s">
        <v>128</v>
      </c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4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</cols>
  <sheetData>
    <row r="1" spans="2:9" ht="15.75">
      <c r="B1" s="58" t="s">
        <v>50</v>
      </c>
      <c r="C1" s="58"/>
      <c r="D1" s="58"/>
      <c r="E1" s="58"/>
      <c r="F1" s="58"/>
      <c r="G1" s="58"/>
      <c r="H1" s="58"/>
      <c r="I1" s="58"/>
    </row>
    <row r="3" ht="12.75">
      <c r="B3" t="s">
        <v>51</v>
      </c>
    </row>
    <row r="4" ht="12.75">
      <c r="B4" t="s">
        <v>52</v>
      </c>
    </row>
    <row r="5" ht="12.75">
      <c r="B5" t="s">
        <v>53</v>
      </c>
    </row>
    <row r="7" spans="2:9" ht="12.75">
      <c r="B7" s="59" t="s">
        <v>54</v>
      </c>
      <c r="C7" s="59"/>
      <c r="D7" s="59"/>
      <c r="E7" s="59"/>
      <c r="F7" s="59"/>
      <c r="G7" s="59"/>
      <c r="H7" s="59"/>
      <c r="I7" s="59"/>
    </row>
    <row r="9" ht="12.75">
      <c r="B9" t="s">
        <v>55</v>
      </c>
    </row>
    <row r="10" ht="12.75">
      <c r="B10" t="s">
        <v>56</v>
      </c>
    </row>
    <row r="12" spans="3:4" ht="12.75">
      <c r="C12" s="14">
        <f>BINOMDIST(2,5,0.75,FALSE)</f>
        <v>0.08789062500000004</v>
      </c>
      <c r="D12" s="12" t="s">
        <v>28</v>
      </c>
    </row>
    <row r="13" spans="3:4" ht="12.75">
      <c r="C13" s="14">
        <f>BINOMDIST(3,5,0.25,FALSE)</f>
        <v>0.08789062500000003</v>
      </c>
      <c r="D13" s="12" t="s">
        <v>130</v>
      </c>
    </row>
    <row r="15" ht="12.75">
      <c r="B15" t="s">
        <v>123</v>
      </c>
    </row>
    <row r="16" ht="12.75">
      <c r="B16" s="10" t="s">
        <v>126</v>
      </c>
    </row>
    <row r="18" spans="2:9" ht="12.75">
      <c r="B18" s="59" t="s">
        <v>124</v>
      </c>
      <c r="C18" s="59"/>
      <c r="D18" s="59"/>
      <c r="E18" s="59"/>
      <c r="F18" s="59"/>
      <c r="G18" s="59"/>
      <c r="H18" s="59"/>
      <c r="I18" s="59"/>
    </row>
    <row r="20" ht="12.75">
      <c r="B20" t="s">
        <v>121</v>
      </c>
    </row>
    <row r="22" spans="3:4" ht="12.75">
      <c r="C22" s="14">
        <f>BINOMDIST(5-2,5,0.25,TRUE)</f>
        <v>0.9843750000000002</v>
      </c>
      <c r="D22" s="12" t="s">
        <v>125</v>
      </c>
    </row>
    <row r="23" spans="3:4" ht="12.75">
      <c r="C23" s="14">
        <f>1-BINOMDIST(2-1,5,0.75,TRUE)</f>
        <v>0.984375</v>
      </c>
      <c r="D23" s="12" t="s">
        <v>122</v>
      </c>
    </row>
    <row r="24" ht="12.75">
      <c r="D24" s="12"/>
    </row>
  </sheetData>
  <mergeCells count="3">
    <mergeCell ref="B1:I1"/>
    <mergeCell ref="B7:I7"/>
    <mergeCell ref="B18:I1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0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2" width="11.57421875" style="0" bestFit="1" customWidth="1"/>
    <col min="10" max="10" width="4.28125" style="0" customWidth="1"/>
    <col min="11" max="11" width="9.140625" style="1" customWidth="1"/>
    <col min="12" max="12" width="17.28125" style="0" customWidth="1"/>
  </cols>
  <sheetData>
    <row r="1" spans="2:9" ht="15.75">
      <c r="B1" s="58" t="s">
        <v>69</v>
      </c>
      <c r="C1" s="58"/>
      <c r="D1" s="58"/>
      <c r="E1" s="58"/>
      <c r="F1" s="58"/>
      <c r="G1" s="58"/>
      <c r="H1" s="58"/>
      <c r="I1" s="58"/>
    </row>
    <row r="3" ht="12.75">
      <c r="B3" s="35" t="s">
        <v>70</v>
      </c>
    </row>
    <row r="4" spans="2:12" ht="12.75">
      <c r="B4" s="35" t="s">
        <v>71</v>
      </c>
      <c r="K4" s="2">
        <v>0.2</v>
      </c>
      <c r="L4" t="s">
        <v>82</v>
      </c>
    </row>
    <row r="5" ht="13.5" thickBot="1">
      <c r="B5" s="35" t="s">
        <v>72</v>
      </c>
    </row>
    <row r="6" spans="11:12" ht="12.75">
      <c r="K6" s="44" t="s">
        <v>83</v>
      </c>
      <c r="L6" s="45" t="s">
        <v>84</v>
      </c>
    </row>
    <row r="7" spans="2:12" ht="12.75">
      <c r="B7" s="10" t="s">
        <v>73</v>
      </c>
      <c r="K7" s="42">
        <v>1</v>
      </c>
      <c r="L7" s="43">
        <f aca="true" t="shared" si="0" ref="L7:L38">(1-$K$4)^(K7-1)*$K$4</f>
        <v>0.2</v>
      </c>
    </row>
    <row r="8" spans="2:12" ht="12.75">
      <c r="B8" s="10" t="s">
        <v>74</v>
      </c>
      <c r="K8" s="42">
        <v>2</v>
      </c>
      <c r="L8" s="43">
        <f t="shared" si="0"/>
        <v>0.16000000000000003</v>
      </c>
    </row>
    <row r="9" spans="2:12" ht="12.75">
      <c r="B9" t="s">
        <v>75</v>
      </c>
      <c r="K9" s="42">
        <v>3</v>
      </c>
      <c r="L9" s="43">
        <f t="shared" si="0"/>
        <v>0.12800000000000003</v>
      </c>
    </row>
    <row r="10" spans="11:12" ht="12.75">
      <c r="K10" s="42">
        <v>4</v>
      </c>
      <c r="L10" s="43">
        <f t="shared" si="0"/>
        <v>0.10240000000000003</v>
      </c>
    </row>
    <row r="11" spans="2:12" ht="12.75">
      <c r="B11" t="s">
        <v>76</v>
      </c>
      <c r="K11" s="42">
        <v>5</v>
      </c>
      <c r="L11" s="43">
        <f t="shared" si="0"/>
        <v>0.08192000000000005</v>
      </c>
    </row>
    <row r="12" spans="2:12" ht="12.75">
      <c r="B12" t="s">
        <v>78</v>
      </c>
      <c r="K12" s="42">
        <v>6</v>
      </c>
      <c r="L12" s="43">
        <f t="shared" si="0"/>
        <v>0.06553600000000004</v>
      </c>
    </row>
    <row r="13" spans="2:12" ht="12.75">
      <c r="B13" t="s">
        <v>79</v>
      </c>
      <c r="K13" s="42">
        <v>7</v>
      </c>
      <c r="L13" s="43">
        <f t="shared" si="0"/>
        <v>0.05242880000000003</v>
      </c>
    </row>
    <row r="14" spans="11:12" ht="12.75">
      <c r="K14" s="42">
        <v>8</v>
      </c>
      <c r="L14" s="43">
        <f t="shared" si="0"/>
        <v>0.041943040000000036</v>
      </c>
    </row>
    <row r="15" spans="3:12" ht="14.25">
      <c r="C15" t="s">
        <v>77</v>
      </c>
      <c r="K15" s="42">
        <v>9</v>
      </c>
      <c r="L15" s="43">
        <f t="shared" si="0"/>
        <v>0.03355443200000003</v>
      </c>
    </row>
    <row r="16" spans="11:12" ht="12.75">
      <c r="K16" s="42">
        <v>10</v>
      </c>
      <c r="L16" s="43">
        <f t="shared" si="0"/>
        <v>0.026843545600000025</v>
      </c>
    </row>
    <row r="17" spans="2:12" ht="12.75">
      <c r="B17" t="s">
        <v>80</v>
      </c>
      <c r="K17" s="42">
        <v>11</v>
      </c>
      <c r="L17" s="43">
        <f t="shared" si="0"/>
        <v>0.021474836480000023</v>
      </c>
    </row>
    <row r="18" spans="11:12" ht="12.75">
      <c r="K18" s="42">
        <v>12</v>
      </c>
      <c r="L18" s="43">
        <f t="shared" si="0"/>
        <v>0.01717986918400002</v>
      </c>
    </row>
    <row r="19" spans="2:12" ht="12.75">
      <c r="B19" s="35" t="s">
        <v>81</v>
      </c>
      <c r="K19" s="42">
        <v>13</v>
      </c>
      <c r="L19" s="43">
        <f t="shared" si="0"/>
        <v>0.01374389534720002</v>
      </c>
    </row>
    <row r="20" spans="11:12" ht="12.75">
      <c r="K20" s="42">
        <v>14</v>
      </c>
      <c r="L20" s="43">
        <f t="shared" si="0"/>
        <v>0.010995116277760016</v>
      </c>
    </row>
    <row r="21" spans="2:12" ht="12.75">
      <c r="B21" t="s">
        <v>86</v>
      </c>
      <c r="K21" s="42">
        <v>15</v>
      </c>
      <c r="L21" s="43">
        <f t="shared" si="0"/>
        <v>0.008796093022208013</v>
      </c>
    </row>
    <row r="22" spans="11:12" ht="12.75">
      <c r="K22" s="42">
        <v>16</v>
      </c>
      <c r="L22" s="43">
        <f t="shared" si="0"/>
        <v>0.007036874417766412</v>
      </c>
    </row>
    <row r="23" spans="2:12" ht="12.75">
      <c r="B23" s="46">
        <f>SUMPRODUCT(K7:K106,L7:L106)</f>
        <v>4.999999978611125</v>
      </c>
      <c r="K23" s="42">
        <v>17</v>
      </c>
      <c r="L23" s="43">
        <f t="shared" si="0"/>
        <v>0.00562949953421313</v>
      </c>
    </row>
    <row r="24" spans="11:12" ht="12.75">
      <c r="K24" s="42">
        <v>18</v>
      </c>
      <c r="L24" s="43">
        <f t="shared" si="0"/>
        <v>0.004503599627370504</v>
      </c>
    </row>
    <row r="25" spans="2:12" ht="12.75">
      <c r="B25" t="s">
        <v>90</v>
      </c>
      <c r="C25" t="s">
        <v>91</v>
      </c>
      <c r="K25" s="42">
        <v>19</v>
      </c>
      <c r="L25" s="43">
        <f t="shared" si="0"/>
        <v>0.0036028797018964036</v>
      </c>
    </row>
    <row r="26" spans="11:12" ht="12.75">
      <c r="K26" s="42">
        <v>20</v>
      </c>
      <c r="L26" s="43">
        <f t="shared" si="0"/>
        <v>0.002882303761517123</v>
      </c>
    </row>
    <row r="27" spans="2:12" ht="12.75">
      <c r="B27" t="s">
        <v>93</v>
      </c>
      <c r="K27" s="42">
        <v>21</v>
      </c>
      <c r="L27" s="43">
        <f t="shared" si="0"/>
        <v>0.002305843009213699</v>
      </c>
    </row>
    <row r="28" spans="11:12" ht="12.75">
      <c r="K28" s="42">
        <v>22</v>
      </c>
      <c r="L28" s="43">
        <f t="shared" si="0"/>
        <v>0.0018446744073709596</v>
      </c>
    </row>
    <row r="29" spans="2:12" ht="14.25">
      <c r="B29" t="s">
        <v>87</v>
      </c>
      <c r="K29" s="42">
        <v>23</v>
      </c>
      <c r="L29" s="43">
        <f t="shared" si="0"/>
        <v>0.0014757395258967675</v>
      </c>
    </row>
    <row r="30" spans="2:12" ht="12.75">
      <c r="B30" t="s">
        <v>88</v>
      </c>
      <c r="K30" s="42">
        <v>24</v>
      </c>
      <c r="L30" s="43">
        <f t="shared" si="0"/>
        <v>0.0011805916207174142</v>
      </c>
    </row>
    <row r="31" spans="2:12" ht="12.75">
      <c r="B31" t="s">
        <v>92</v>
      </c>
      <c r="K31" s="42">
        <v>25</v>
      </c>
      <c r="L31" s="43">
        <f t="shared" si="0"/>
        <v>0.0009444732965739315</v>
      </c>
    </row>
    <row r="32" spans="11:12" ht="12.75">
      <c r="K32" s="42">
        <v>26</v>
      </c>
      <c r="L32" s="43">
        <f t="shared" si="0"/>
        <v>0.0007555786372591452</v>
      </c>
    </row>
    <row r="33" spans="3:12" ht="14.25">
      <c r="C33" t="s">
        <v>89</v>
      </c>
      <c r="K33" s="42">
        <v>27</v>
      </c>
      <c r="L33" s="43">
        <f t="shared" si="0"/>
        <v>0.0006044629098073163</v>
      </c>
    </row>
    <row r="34" spans="11:12" ht="12.75">
      <c r="K34" s="42">
        <v>28</v>
      </c>
      <c r="L34" s="43">
        <f t="shared" si="0"/>
        <v>0.000483570327845853</v>
      </c>
    </row>
    <row r="35" spans="11:12" ht="12.75">
      <c r="K35" s="42">
        <v>29</v>
      </c>
      <c r="L35" s="43">
        <f t="shared" si="0"/>
        <v>0.00038685626227668256</v>
      </c>
    </row>
    <row r="36" spans="11:12" ht="12.75">
      <c r="K36" s="42">
        <v>30</v>
      </c>
      <c r="L36" s="43">
        <f t="shared" si="0"/>
        <v>0.00030948500982134607</v>
      </c>
    </row>
    <row r="37" spans="11:12" ht="12.75">
      <c r="K37" s="42">
        <v>31</v>
      </c>
      <c r="L37" s="43">
        <f t="shared" si="0"/>
        <v>0.00024758800785707683</v>
      </c>
    </row>
    <row r="38" spans="11:12" ht="12.75">
      <c r="K38" s="42">
        <v>32</v>
      </c>
      <c r="L38" s="43">
        <f t="shared" si="0"/>
        <v>0.00019807040628566153</v>
      </c>
    </row>
    <row r="39" spans="11:12" ht="12.75">
      <c r="K39" s="42">
        <v>33</v>
      </c>
      <c r="L39" s="43">
        <f aca="true" t="shared" si="1" ref="L39:L70">(1-$K$4)^(K39-1)*$K$4</f>
        <v>0.00015845632502852923</v>
      </c>
    </row>
    <row r="40" spans="11:12" ht="12.75">
      <c r="K40" s="42">
        <v>34</v>
      </c>
      <c r="L40" s="43">
        <f t="shared" si="1"/>
        <v>0.0001267650600228234</v>
      </c>
    </row>
    <row r="41" spans="11:12" ht="12.75">
      <c r="K41" s="42">
        <v>35</v>
      </c>
      <c r="L41" s="43">
        <f t="shared" si="1"/>
        <v>0.00010141204801825875</v>
      </c>
    </row>
    <row r="42" spans="11:12" ht="12.75">
      <c r="K42" s="42">
        <v>36</v>
      </c>
      <c r="L42" s="43">
        <f t="shared" si="1"/>
        <v>8.112963841460699E-05</v>
      </c>
    </row>
    <row r="43" spans="11:12" ht="12.75">
      <c r="K43" s="42">
        <v>37</v>
      </c>
      <c r="L43" s="43">
        <f t="shared" si="1"/>
        <v>6.490371073168561E-05</v>
      </c>
    </row>
    <row r="44" spans="11:12" ht="12.75">
      <c r="K44" s="42">
        <v>38</v>
      </c>
      <c r="L44" s="43">
        <f t="shared" si="1"/>
        <v>5.192296858534849E-05</v>
      </c>
    </row>
    <row r="45" spans="11:12" ht="12.75">
      <c r="K45" s="42">
        <v>39</v>
      </c>
      <c r="L45" s="43">
        <f t="shared" si="1"/>
        <v>4.153837486827879E-05</v>
      </c>
    </row>
    <row r="46" spans="11:12" ht="12.75">
      <c r="K46" s="42">
        <v>40</v>
      </c>
      <c r="L46" s="43">
        <f t="shared" si="1"/>
        <v>3.323069989462304E-05</v>
      </c>
    </row>
    <row r="47" spans="11:12" ht="12.75">
      <c r="K47" s="42">
        <v>41</v>
      </c>
      <c r="L47" s="43">
        <f t="shared" si="1"/>
        <v>2.6584559915698436E-05</v>
      </c>
    </row>
    <row r="48" spans="11:12" ht="12.75">
      <c r="K48" s="42">
        <v>42</v>
      </c>
      <c r="L48" s="43">
        <f t="shared" si="1"/>
        <v>2.1267647932558746E-05</v>
      </c>
    </row>
    <row r="49" spans="11:12" ht="12.75">
      <c r="K49" s="42">
        <v>43</v>
      </c>
      <c r="L49" s="43">
        <f t="shared" si="1"/>
        <v>1.7014118346047E-05</v>
      </c>
    </row>
    <row r="50" spans="11:12" ht="12.75">
      <c r="K50" s="42">
        <v>44</v>
      </c>
      <c r="L50" s="43">
        <f t="shared" si="1"/>
        <v>1.36112946768376E-05</v>
      </c>
    </row>
    <row r="51" spans="11:12" ht="12.75">
      <c r="K51" s="42">
        <v>45</v>
      </c>
      <c r="L51" s="43">
        <f t="shared" si="1"/>
        <v>1.0889035741470085E-05</v>
      </c>
    </row>
    <row r="52" spans="11:12" ht="12.75">
      <c r="K52" s="42">
        <v>46</v>
      </c>
      <c r="L52" s="43">
        <f t="shared" si="1"/>
        <v>8.711228593176069E-06</v>
      </c>
    </row>
    <row r="53" spans="11:12" ht="12.75">
      <c r="K53" s="42">
        <v>47</v>
      </c>
      <c r="L53" s="43">
        <f t="shared" si="1"/>
        <v>6.968982874540854E-06</v>
      </c>
    </row>
    <row r="54" spans="11:12" ht="12.75">
      <c r="K54" s="42">
        <v>48</v>
      </c>
      <c r="L54" s="43">
        <f t="shared" si="1"/>
        <v>5.5751862996326844E-06</v>
      </c>
    </row>
    <row r="55" spans="11:12" ht="12.75">
      <c r="K55" s="42">
        <v>49</v>
      </c>
      <c r="L55" s="43">
        <f t="shared" si="1"/>
        <v>4.460149039706148E-06</v>
      </c>
    </row>
    <row r="56" spans="11:12" ht="12.75">
      <c r="K56" s="42">
        <v>50</v>
      </c>
      <c r="L56" s="43">
        <f t="shared" si="1"/>
        <v>3.5681192317649188E-06</v>
      </c>
    </row>
    <row r="57" spans="11:12" ht="12.75">
      <c r="K57" s="42">
        <v>51</v>
      </c>
      <c r="L57" s="43">
        <f t="shared" si="1"/>
        <v>2.854495385411935E-06</v>
      </c>
    </row>
    <row r="58" spans="11:12" ht="12.75">
      <c r="K58" s="42">
        <v>52</v>
      </c>
      <c r="L58" s="43">
        <f t="shared" si="1"/>
        <v>2.283596308329548E-06</v>
      </c>
    </row>
    <row r="59" spans="11:12" ht="12.75">
      <c r="K59" s="42">
        <v>53</v>
      </c>
      <c r="L59" s="43">
        <f t="shared" si="1"/>
        <v>1.8268770466636393E-06</v>
      </c>
    </row>
    <row r="60" spans="11:12" ht="12.75">
      <c r="K60" s="42">
        <v>54</v>
      </c>
      <c r="L60" s="43">
        <f t="shared" si="1"/>
        <v>1.4615016373309114E-06</v>
      </c>
    </row>
    <row r="61" spans="11:12" ht="12.75">
      <c r="K61" s="42">
        <v>55</v>
      </c>
      <c r="L61" s="43">
        <f t="shared" si="1"/>
        <v>1.1692013098647293E-06</v>
      </c>
    </row>
    <row r="62" spans="11:12" ht="12.75">
      <c r="K62" s="42">
        <v>56</v>
      </c>
      <c r="L62" s="43">
        <f t="shared" si="1"/>
        <v>9.353610478917835E-07</v>
      </c>
    </row>
    <row r="63" spans="11:12" ht="12.75">
      <c r="K63" s="42">
        <v>57</v>
      </c>
      <c r="L63" s="43">
        <f t="shared" si="1"/>
        <v>7.482888383134268E-07</v>
      </c>
    </row>
    <row r="64" spans="11:12" ht="12.75">
      <c r="K64" s="42">
        <v>58</v>
      </c>
      <c r="L64" s="43">
        <f t="shared" si="1"/>
        <v>5.986310706507415E-07</v>
      </c>
    </row>
    <row r="65" spans="11:12" ht="12.75">
      <c r="K65" s="42">
        <v>59</v>
      </c>
      <c r="L65" s="43">
        <f t="shared" si="1"/>
        <v>4.789048565205932E-07</v>
      </c>
    </row>
    <row r="66" spans="11:12" ht="12.75">
      <c r="K66" s="42">
        <v>60</v>
      </c>
      <c r="L66" s="43">
        <f t="shared" si="1"/>
        <v>3.8312388521647464E-07</v>
      </c>
    </row>
    <row r="67" spans="11:12" ht="12.75">
      <c r="K67" s="42">
        <v>61</v>
      </c>
      <c r="L67" s="43">
        <f t="shared" si="1"/>
        <v>3.064991081731798E-07</v>
      </c>
    </row>
    <row r="68" spans="11:12" ht="12.75">
      <c r="K68" s="42">
        <v>62</v>
      </c>
      <c r="L68" s="43">
        <f t="shared" si="1"/>
        <v>2.4519928653854387E-07</v>
      </c>
    </row>
    <row r="69" spans="11:12" ht="12.75">
      <c r="K69" s="42">
        <v>63</v>
      </c>
      <c r="L69" s="43">
        <f t="shared" si="1"/>
        <v>1.9615942923083506E-07</v>
      </c>
    </row>
    <row r="70" spans="11:12" ht="12.75">
      <c r="K70" s="42">
        <v>64</v>
      </c>
      <c r="L70" s="43">
        <f t="shared" si="1"/>
        <v>1.569275433846681E-07</v>
      </c>
    </row>
    <row r="71" spans="11:12" ht="12.75">
      <c r="K71" s="42">
        <v>65</v>
      </c>
      <c r="L71" s="43">
        <f aca="true" t="shared" si="2" ref="L71:L102">(1-$K$4)^(K71-1)*$K$4</f>
        <v>1.2554203470773448E-07</v>
      </c>
    </row>
    <row r="72" spans="11:12" ht="12.75">
      <c r="K72" s="42">
        <v>66</v>
      </c>
      <c r="L72" s="43">
        <f t="shared" si="2"/>
        <v>1.0043362776618759E-07</v>
      </c>
    </row>
    <row r="73" spans="11:12" ht="12.75">
      <c r="K73" s="42">
        <v>67</v>
      </c>
      <c r="L73" s="43">
        <f t="shared" si="2"/>
        <v>8.034690221295009E-08</v>
      </c>
    </row>
    <row r="74" spans="11:12" ht="12.75">
      <c r="K74" s="42">
        <v>68</v>
      </c>
      <c r="L74" s="43">
        <f t="shared" si="2"/>
        <v>6.427752177036008E-08</v>
      </c>
    </row>
    <row r="75" spans="11:12" ht="12.75">
      <c r="K75" s="42">
        <v>69</v>
      </c>
      <c r="L75" s="43">
        <f t="shared" si="2"/>
        <v>5.1422017416288064E-08</v>
      </c>
    </row>
    <row r="76" spans="11:12" ht="12.75">
      <c r="K76" s="42">
        <v>70</v>
      </c>
      <c r="L76" s="43">
        <f t="shared" si="2"/>
        <v>4.113761393303046E-08</v>
      </c>
    </row>
    <row r="77" spans="11:12" ht="12.75">
      <c r="K77" s="42">
        <v>71</v>
      </c>
      <c r="L77" s="43">
        <f t="shared" si="2"/>
        <v>3.291009114642436E-08</v>
      </c>
    </row>
    <row r="78" spans="11:12" ht="12.75">
      <c r="K78" s="42">
        <v>72</v>
      </c>
      <c r="L78" s="43">
        <f t="shared" si="2"/>
        <v>2.6328072917139498E-08</v>
      </c>
    </row>
    <row r="79" spans="11:12" ht="12.75">
      <c r="K79" s="42">
        <v>73</v>
      </c>
      <c r="L79" s="43">
        <f t="shared" si="2"/>
        <v>2.1062458333711603E-08</v>
      </c>
    </row>
    <row r="80" spans="11:12" ht="12.75">
      <c r="K80" s="42">
        <v>74</v>
      </c>
      <c r="L80" s="43">
        <f t="shared" si="2"/>
        <v>1.684996666696928E-08</v>
      </c>
    </row>
    <row r="81" spans="11:12" ht="12.75">
      <c r="K81" s="42">
        <v>75</v>
      </c>
      <c r="L81" s="43">
        <f t="shared" si="2"/>
        <v>1.3479973333575429E-08</v>
      </c>
    </row>
    <row r="82" spans="11:12" ht="12.75">
      <c r="K82" s="42">
        <v>76</v>
      </c>
      <c r="L82" s="43">
        <f t="shared" si="2"/>
        <v>1.0783978666860343E-08</v>
      </c>
    </row>
    <row r="83" spans="11:12" ht="12.75">
      <c r="K83" s="42">
        <v>77</v>
      </c>
      <c r="L83" s="43">
        <f t="shared" si="2"/>
        <v>8.627182933488275E-09</v>
      </c>
    </row>
    <row r="84" spans="11:12" ht="12.75">
      <c r="K84" s="42">
        <v>78</v>
      </c>
      <c r="L84" s="43">
        <f t="shared" si="2"/>
        <v>6.901746346790622E-09</v>
      </c>
    </row>
    <row r="85" spans="11:12" ht="12.75">
      <c r="K85" s="42">
        <v>79</v>
      </c>
      <c r="L85" s="43">
        <f t="shared" si="2"/>
        <v>5.521397077432497E-09</v>
      </c>
    </row>
    <row r="86" spans="11:12" ht="12.75">
      <c r="K86" s="42">
        <v>80</v>
      </c>
      <c r="L86" s="43">
        <f t="shared" si="2"/>
        <v>4.417117661945999E-09</v>
      </c>
    </row>
    <row r="87" spans="11:12" ht="12.75">
      <c r="K87" s="42">
        <v>81</v>
      </c>
      <c r="L87" s="43">
        <f t="shared" si="2"/>
        <v>3.533694129556799E-09</v>
      </c>
    </row>
    <row r="88" spans="11:12" ht="12.75">
      <c r="K88" s="42">
        <v>82</v>
      </c>
      <c r="L88" s="43">
        <f t="shared" si="2"/>
        <v>2.8269553036454396E-09</v>
      </c>
    </row>
    <row r="89" spans="11:12" ht="12.75">
      <c r="K89" s="42">
        <v>83</v>
      </c>
      <c r="L89" s="43">
        <f t="shared" si="2"/>
        <v>2.261564242916352E-09</v>
      </c>
    </row>
    <row r="90" spans="11:12" ht="12.75">
      <c r="K90" s="42">
        <v>84</v>
      </c>
      <c r="L90" s="43">
        <f t="shared" si="2"/>
        <v>1.8092513943330815E-09</v>
      </c>
    </row>
    <row r="91" spans="11:12" ht="12.75">
      <c r="K91" s="42">
        <v>85</v>
      </c>
      <c r="L91" s="43">
        <f t="shared" si="2"/>
        <v>1.4474011154664656E-09</v>
      </c>
    </row>
    <row r="92" spans="11:12" ht="12.75">
      <c r="K92" s="42">
        <v>86</v>
      </c>
      <c r="L92" s="43">
        <f t="shared" si="2"/>
        <v>1.1579208923731728E-09</v>
      </c>
    </row>
    <row r="93" spans="11:12" ht="12.75">
      <c r="K93" s="42">
        <v>87</v>
      </c>
      <c r="L93" s="43">
        <f t="shared" si="2"/>
        <v>9.263367138985382E-10</v>
      </c>
    </row>
    <row r="94" spans="11:12" ht="12.75">
      <c r="K94" s="42">
        <v>88</v>
      </c>
      <c r="L94" s="43">
        <f t="shared" si="2"/>
        <v>7.410693711188306E-10</v>
      </c>
    </row>
    <row r="95" spans="11:12" ht="12.75">
      <c r="K95" s="42">
        <v>89</v>
      </c>
      <c r="L95" s="43">
        <f t="shared" si="2"/>
        <v>5.928554968950645E-10</v>
      </c>
    </row>
    <row r="96" spans="11:12" ht="12.75">
      <c r="K96" s="42">
        <v>90</v>
      </c>
      <c r="L96" s="43">
        <f t="shared" si="2"/>
        <v>4.742843975160517E-10</v>
      </c>
    </row>
    <row r="97" spans="11:12" ht="12.75">
      <c r="K97" s="42">
        <v>91</v>
      </c>
      <c r="L97" s="43">
        <f t="shared" si="2"/>
        <v>3.794275180128414E-10</v>
      </c>
    </row>
    <row r="98" spans="11:12" ht="12.75">
      <c r="K98" s="42">
        <v>92</v>
      </c>
      <c r="L98" s="43">
        <f t="shared" si="2"/>
        <v>3.035420144102731E-10</v>
      </c>
    </row>
    <row r="99" spans="11:12" ht="12.75">
      <c r="K99" s="42">
        <v>93</v>
      </c>
      <c r="L99" s="43">
        <f t="shared" si="2"/>
        <v>2.428336115282186E-10</v>
      </c>
    </row>
    <row r="100" spans="11:12" ht="12.75">
      <c r="K100" s="42">
        <v>94</v>
      </c>
      <c r="L100" s="43">
        <f t="shared" si="2"/>
        <v>1.942668892225749E-10</v>
      </c>
    </row>
    <row r="101" spans="11:12" ht="12.75">
      <c r="K101" s="42">
        <v>95</v>
      </c>
      <c r="L101" s="43">
        <f t="shared" si="2"/>
        <v>1.5541351137805987E-10</v>
      </c>
    </row>
    <row r="102" spans="11:12" ht="12.75">
      <c r="K102" s="42">
        <v>96</v>
      </c>
      <c r="L102" s="43">
        <f t="shared" si="2"/>
        <v>1.2433080910244794E-10</v>
      </c>
    </row>
    <row r="103" spans="11:12" ht="12.75">
      <c r="K103" s="42">
        <v>97</v>
      </c>
      <c r="L103" s="43">
        <f>(1-$K$4)^(K103-1)*$K$4</f>
        <v>9.946464728195835E-11</v>
      </c>
    </row>
    <row r="104" spans="11:12" ht="12.75">
      <c r="K104" s="42">
        <v>98</v>
      </c>
      <c r="L104" s="43">
        <f>(1-$K$4)^(K104-1)*$K$4</f>
        <v>7.957171782556669E-11</v>
      </c>
    </row>
    <row r="105" spans="11:12" ht="12.75">
      <c r="K105" s="42">
        <v>99</v>
      </c>
      <c r="L105" s="43">
        <f>(1-$K$4)^(K105-1)*$K$4</f>
        <v>6.365737426045338E-11</v>
      </c>
    </row>
    <row r="106" spans="11:12" ht="12.75">
      <c r="K106" s="42">
        <v>100</v>
      </c>
      <c r="L106" s="43">
        <f>(1-$K$4)^(K106-1)*$K$4</f>
        <v>5.0925899408362696E-11</v>
      </c>
    </row>
    <row r="107" spans="11:12" ht="13.5" thickBot="1">
      <c r="K107" s="47" t="s">
        <v>85</v>
      </c>
      <c r="L107" s="48">
        <f>1-SUM(L7:L106)</f>
        <v>2.0370338749131633E-10</v>
      </c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7"/>
  <sheetViews>
    <sheetView showGridLines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9" width="9.28125" style="0" customWidth="1"/>
    <col min="10" max="10" width="2.00390625" style="0" customWidth="1"/>
    <col min="12" max="13" width="12.7109375" style="0" customWidth="1"/>
  </cols>
  <sheetData>
    <row r="1" spans="2:9" ht="15.75">
      <c r="B1" s="58" t="s">
        <v>94</v>
      </c>
      <c r="C1" s="58"/>
      <c r="D1" s="58"/>
      <c r="E1" s="58"/>
      <c r="F1" s="58"/>
      <c r="G1" s="58"/>
      <c r="H1" s="58"/>
      <c r="I1" s="58"/>
    </row>
    <row r="3" ht="12.75">
      <c r="B3" s="35" t="s">
        <v>95</v>
      </c>
    </row>
    <row r="4" ht="12.75">
      <c r="B4" s="35" t="s">
        <v>96</v>
      </c>
    </row>
    <row r="5" ht="12.75">
      <c r="B5" s="35" t="s">
        <v>97</v>
      </c>
    </row>
    <row r="6" ht="12.75">
      <c r="B6" s="35" t="s">
        <v>98</v>
      </c>
    </row>
    <row r="7" ht="12.75">
      <c r="B7" s="35" t="s">
        <v>99</v>
      </c>
    </row>
    <row r="9" ht="12.75">
      <c r="B9" s="10" t="s">
        <v>100</v>
      </c>
    </row>
    <row r="10" ht="12.75">
      <c r="B10" t="s">
        <v>118</v>
      </c>
    </row>
    <row r="12" ht="12.75">
      <c r="B12" s="35" t="s">
        <v>119</v>
      </c>
    </row>
    <row r="13" ht="12.75">
      <c r="B13" s="35"/>
    </row>
    <row r="14" ht="12.75">
      <c r="B14" t="s">
        <v>105</v>
      </c>
    </row>
    <row r="16" ht="12.75">
      <c r="B16" s="35" t="s">
        <v>101</v>
      </c>
    </row>
    <row r="17" spans="2:13" ht="12.75">
      <c r="B17" s="35" t="s">
        <v>102</v>
      </c>
      <c r="L17" s="61" t="s">
        <v>116</v>
      </c>
      <c r="M17" s="61" t="s">
        <v>115</v>
      </c>
    </row>
    <row r="18" spans="12:13" ht="12.75">
      <c r="L18" s="61"/>
      <c r="M18" s="61"/>
    </row>
    <row r="19" spans="2:13" ht="12.75">
      <c r="B19" s="10" t="s">
        <v>106</v>
      </c>
      <c r="L19" s="61"/>
      <c r="M19" s="61"/>
    </row>
    <row r="20" spans="2:13" ht="12.75">
      <c r="B20" s="10" t="s">
        <v>107</v>
      </c>
      <c r="L20" s="61"/>
      <c r="M20" s="61"/>
    </row>
    <row r="21" spans="2:13" ht="12.75">
      <c r="B21" s="10" t="s">
        <v>117</v>
      </c>
      <c r="L21" s="61"/>
      <c r="M21" s="61"/>
    </row>
    <row r="22" spans="2:13" ht="13.5" thickBot="1">
      <c r="B22" s="10" t="s">
        <v>108</v>
      </c>
      <c r="K22" s="1" t="s">
        <v>83</v>
      </c>
      <c r="L22" s="61"/>
      <c r="M22" s="61"/>
    </row>
    <row r="23" spans="2:13" ht="12.75">
      <c r="B23" s="10" t="s">
        <v>120</v>
      </c>
      <c r="K23" s="49">
        <v>1</v>
      </c>
      <c r="L23" s="50">
        <f>12/(13-K23)</f>
        <v>1</v>
      </c>
      <c r="M23" s="51">
        <f>SUM($L$23:L23)</f>
        <v>1</v>
      </c>
    </row>
    <row r="24" spans="2:13" ht="12.75">
      <c r="B24" s="10"/>
      <c r="K24" s="52">
        <v>2</v>
      </c>
      <c r="L24" s="53">
        <f aca="true" t="shared" si="0" ref="L24:L34">12/(13-K24)</f>
        <v>1.0909090909090908</v>
      </c>
      <c r="M24" s="54">
        <f>SUM($L$23:L24)</f>
        <v>2.090909090909091</v>
      </c>
    </row>
    <row r="25" spans="2:13" ht="12.75">
      <c r="B25" s="35" t="s">
        <v>103</v>
      </c>
      <c r="K25" s="52">
        <v>3</v>
      </c>
      <c r="L25" s="53">
        <f t="shared" si="0"/>
        <v>1.2</v>
      </c>
      <c r="M25" s="54">
        <f>SUM($L$23:L25)</f>
        <v>3.290909090909091</v>
      </c>
    </row>
    <row r="26" spans="2:13" ht="12.75">
      <c r="B26" s="35" t="s">
        <v>104</v>
      </c>
      <c r="K26" s="52">
        <v>4</v>
      </c>
      <c r="L26" s="53">
        <f t="shared" si="0"/>
        <v>1.3333333333333333</v>
      </c>
      <c r="M26" s="54">
        <f>SUM($L$23:L26)</f>
        <v>4.624242424242424</v>
      </c>
    </row>
    <row r="27" spans="11:13" ht="12.75">
      <c r="K27" s="52">
        <v>5</v>
      </c>
      <c r="L27" s="53">
        <f t="shared" si="0"/>
        <v>1.5</v>
      </c>
      <c r="M27" s="54">
        <f>SUM($L$23:L27)</f>
        <v>6.124242424242424</v>
      </c>
    </row>
    <row r="28" spans="2:13" ht="12.75">
      <c r="B28" t="s">
        <v>109</v>
      </c>
      <c r="K28" s="52">
        <v>6</v>
      </c>
      <c r="L28" s="53">
        <f t="shared" si="0"/>
        <v>1.7142857142857142</v>
      </c>
      <c r="M28" s="54">
        <f>SUM($L$23:L28)</f>
        <v>7.8385281385281385</v>
      </c>
    </row>
    <row r="29" spans="2:13" ht="12.75">
      <c r="B29" t="s">
        <v>111</v>
      </c>
      <c r="K29" s="52">
        <v>7</v>
      </c>
      <c r="L29" s="53">
        <f t="shared" si="0"/>
        <v>2</v>
      </c>
      <c r="M29" s="54">
        <f>SUM($L$23:L29)</f>
        <v>9.838528138528138</v>
      </c>
    </row>
    <row r="30" spans="2:13" ht="12.75">
      <c r="B30" t="s">
        <v>110</v>
      </c>
      <c r="K30" s="52">
        <v>8</v>
      </c>
      <c r="L30" s="53">
        <f t="shared" si="0"/>
        <v>2.4</v>
      </c>
      <c r="M30" s="54">
        <f>SUM($L$23:L30)</f>
        <v>12.238528138528139</v>
      </c>
    </row>
    <row r="31" spans="11:13" ht="12.75">
      <c r="K31" s="52">
        <v>9</v>
      </c>
      <c r="L31" s="53">
        <f t="shared" si="0"/>
        <v>3</v>
      </c>
      <c r="M31" s="54">
        <f>SUM($L$23:L31)</f>
        <v>15.238528138528139</v>
      </c>
    </row>
    <row r="32" spans="2:13" ht="12.75">
      <c r="B32" t="s">
        <v>112</v>
      </c>
      <c r="K32" s="52">
        <v>10</v>
      </c>
      <c r="L32" s="53">
        <f t="shared" si="0"/>
        <v>4</v>
      </c>
      <c r="M32" s="54">
        <f>SUM($L$23:L32)</f>
        <v>19.23852813852814</v>
      </c>
    </row>
    <row r="33" spans="11:13" ht="12.75">
      <c r="K33" s="52">
        <v>11</v>
      </c>
      <c r="L33" s="53">
        <f t="shared" si="0"/>
        <v>6</v>
      </c>
      <c r="M33" s="54">
        <f>SUM($L$23:L33)</f>
        <v>25.23852813852814</v>
      </c>
    </row>
    <row r="34" spans="2:13" ht="13.5" thickBot="1">
      <c r="B34" s="60" t="s">
        <v>131</v>
      </c>
      <c r="C34" s="60"/>
      <c r="D34" s="60"/>
      <c r="E34" s="60"/>
      <c r="F34" s="60"/>
      <c r="G34" s="60"/>
      <c r="H34" s="60"/>
      <c r="I34" s="60"/>
      <c r="K34" s="55">
        <v>12</v>
      </c>
      <c r="L34" s="56">
        <f t="shared" si="0"/>
        <v>12</v>
      </c>
      <c r="M34" s="57">
        <f>SUM($L$23:L34)</f>
        <v>37.23852813852814</v>
      </c>
    </row>
    <row r="36" ht="12.75">
      <c r="B36" t="s">
        <v>113</v>
      </c>
    </row>
    <row r="37" ht="12.75">
      <c r="B37" t="s">
        <v>114</v>
      </c>
    </row>
  </sheetData>
  <mergeCells count="4">
    <mergeCell ref="B34:I34"/>
    <mergeCell ref="B1:I1"/>
    <mergeCell ref="M17:M22"/>
    <mergeCell ref="L17:L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2005-07-18T16:51:46Z</dcterms:created>
  <dcterms:modified xsi:type="dcterms:W3CDTF">2007-10-29T21:19:23Z</dcterms:modified>
  <cp:category/>
  <cp:version/>
  <cp:contentType/>
  <cp:contentStatus/>
</cp:coreProperties>
</file>